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BMEN\COMMON\ОФСС\Камиль\БЮДЖЕТ НА 2019 год\ЗАЯВКИ МИНИСТЕРСТВ\МИНЗДРАВ РД\"/>
    </mc:Choice>
  </mc:AlternateContent>
  <bookViews>
    <workbookView xWindow="0" yWindow="0" windowWidth="25200" windowHeight="11985" tabRatio="603"/>
  </bookViews>
  <sheets>
    <sheet name="Все проекты" sheetId="1" r:id="rId1"/>
    <sheet name="Лист3" sheetId="3" r:id="rId2"/>
  </sheets>
  <definedNames>
    <definedName name="_xlnm.Print_Titles" localSheetId="0">'Все проекты'!$3:$5</definedName>
  </definedNames>
  <calcPr calcId="152511"/>
</workbook>
</file>

<file path=xl/calcChain.xml><?xml version="1.0" encoding="utf-8"?>
<calcChain xmlns="http://schemas.openxmlformats.org/spreadsheetml/2006/main">
  <c r="O11" i="1" l="1"/>
  <c r="O16" i="1"/>
  <c r="O27" i="1"/>
  <c r="O39" i="1"/>
  <c r="O43" i="1"/>
  <c r="H10" i="1"/>
  <c r="G10" i="1"/>
  <c r="F10" i="1"/>
  <c r="E10" i="1"/>
  <c r="D10" i="1"/>
  <c r="C10" i="1"/>
  <c r="I25" i="1"/>
  <c r="I27" i="1" s="1"/>
  <c r="W22" i="1"/>
  <c r="J22" i="1"/>
  <c r="D39" i="1"/>
  <c r="E39" i="1"/>
  <c r="F39" i="1"/>
  <c r="G39" i="1"/>
  <c r="H39" i="1"/>
  <c r="I39" i="1"/>
  <c r="J39" i="1"/>
  <c r="K39" i="1"/>
  <c r="L39" i="1"/>
  <c r="M39" i="1"/>
  <c r="N39" i="1"/>
  <c r="P39" i="1"/>
  <c r="Q39" i="1"/>
  <c r="R39" i="1"/>
  <c r="S39" i="1"/>
  <c r="T39" i="1"/>
  <c r="C39" i="1"/>
  <c r="D43" i="1"/>
  <c r="E43" i="1"/>
  <c r="F43" i="1"/>
  <c r="G43" i="1"/>
  <c r="H43" i="1"/>
  <c r="I43" i="1"/>
  <c r="J43" i="1"/>
  <c r="K43" i="1"/>
  <c r="L43" i="1"/>
  <c r="M43" i="1"/>
  <c r="N43" i="1"/>
  <c r="P43" i="1"/>
  <c r="Q43" i="1"/>
  <c r="R43" i="1"/>
  <c r="S43" i="1"/>
  <c r="T43" i="1"/>
  <c r="C43" i="1"/>
  <c r="N32" i="1"/>
  <c r="M32" i="1"/>
  <c r="L32" i="1"/>
  <c r="K32" i="1"/>
  <c r="J32" i="1"/>
  <c r="I32" i="1"/>
  <c r="H32" i="1"/>
  <c r="G32" i="1"/>
  <c r="F32" i="1"/>
  <c r="E32" i="1"/>
  <c r="D32" i="1"/>
  <c r="C32" i="1"/>
  <c r="W27" i="1"/>
  <c r="T27" i="1"/>
  <c r="S27" i="1"/>
  <c r="R27" i="1"/>
  <c r="Q27" i="1"/>
  <c r="P27" i="1"/>
  <c r="D27" i="1"/>
  <c r="E27" i="1"/>
  <c r="F27" i="1"/>
  <c r="G27" i="1"/>
  <c r="H27" i="1"/>
  <c r="J27" i="1"/>
  <c r="K27" i="1"/>
  <c r="L27" i="1"/>
  <c r="M27" i="1"/>
  <c r="N27" i="1"/>
  <c r="C27" i="1"/>
  <c r="D22" i="1"/>
  <c r="E22" i="1"/>
  <c r="F22" i="1"/>
  <c r="G22" i="1"/>
  <c r="H22" i="1"/>
  <c r="I22" i="1"/>
  <c r="K22" i="1"/>
  <c r="L22" i="1"/>
  <c r="M22" i="1"/>
  <c r="N22" i="1"/>
  <c r="C22" i="1"/>
  <c r="T16" i="1"/>
  <c r="S16" i="1"/>
  <c r="R16" i="1"/>
  <c r="Q16" i="1"/>
  <c r="P16" i="1"/>
  <c r="N16" i="1"/>
  <c r="M16" i="1"/>
  <c r="L16" i="1"/>
  <c r="K16" i="1"/>
  <c r="J16" i="1"/>
  <c r="I16" i="1"/>
  <c r="H16" i="1"/>
  <c r="G16" i="1"/>
  <c r="F16" i="1"/>
  <c r="E16" i="1"/>
  <c r="D16" i="1"/>
  <c r="C16" i="1"/>
  <c r="O44" i="1" l="1"/>
  <c r="W44" i="1"/>
  <c r="D11" i="1"/>
  <c r="D44" i="1" s="1"/>
  <c r="E11" i="1"/>
  <c r="E44" i="1" s="1"/>
  <c r="F11" i="1"/>
  <c r="F44" i="1" s="1"/>
  <c r="G11" i="1"/>
  <c r="G44" i="1" s="1"/>
  <c r="H11" i="1"/>
  <c r="H44" i="1" s="1"/>
  <c r="I11" i="1"/>
  <c r="J11" i="1"/>
  <c r="J44" i="1" s="1"/>
  <c r="K11" i="1"/>
  <c r="K44" i="1" s="1"/>
  <c r="L11" i="1"/>
  <c r="L44" i="1" s="1"/>
  <c r="M11" i="1"/>
  <c r="M44" i="1" s="1"/>
  <c r="N11" i="1"/>
  <c r="N44" i="1" s="1"/>
  <c r="P11" i="1"/>
  <c r="P44" i="1" s="1"/>
  <c r="Q11" i="1"/>
  <c r="Q44" i="1" s="1"/>
  <c r="R11" i="1"/>
  <c r="R44" i="1" s="1"/>
  <c r="S11" i="1"/>
  <c r="S44" i="1" s="1"/>
  <c r="T11" i="1"/>
  <c r="T44" i="1" s="1"/>
  <c r="C11" i="1"/>
  <c r="C44" i="1" l="1"/>
  <c r="I44" i="1"/>
</calcChain>
</file>

<file path=xl/sharedStrings.xml><?xml version="1.0" encoding="utf-8"?>
<sst xmlns="http://schemas.openxmlformats.org/spreadsheetml/2006/main" count="117" uniqueCount="91">
  <si>
    <t>2019 г.</t>
  </si>
  <si>
    <t xml:space="preserve">2020 г. </t>
  </si>
  <si>
    <t xml:space="preserve">2021 г. </t>
  </si>
  <si>
    <t>2022 г.</t>
  </si>
  <si>
    <t xml:space="preserve">2023 г. </t>
  </si>
  <si>
    <t>2024 г.</t>
  </si>
  <si>
    <t>Наличие ПСД (имеется или не имеется</t>
  </si>
  <si>
    <t>Наличие заключения госэкспертизы ПСД (имеется или не имеется)</t>
  </si>
  <si>
    <t>№ п/п</t>
  </si>
  <si>
    <t>Создание врачебных амбулаторий, фельдшерских, фельдшерско-акушерских пунктов, отвечающих современным требованиям, в населенных пунктах с численность населения от 101 до 2000 человек</t>
  </si>
  <si>
    <t>Использование передвижных мобильных медицинских комплексов для оказания медицинской помощи жителям населенных пунктов с численностью населения до 100 человек</t>
  </si>
  <si>
    <t>1.1.</t>
  </si>
  <si>
    <t>1.2.</t>
  </si>
  <si>
    <t>1.3.</t>
  </si>
  <si>
    <t>Обеспечение своевременности оказания экстренной медицинской помощи с использованием санитарной авиации</t>
  </si>
  <si>
    <t>Итоговая сумма по проекту по годам</t>
  </si>
  <si>
    <t>2.1.</t>
  </si>
  <si>
    <t>Переоснащение сети региональных сосудистых центров, включая оборудование для ранней медицинской реабилитации</t>
  </si>
  <si>
    <t>2.2.</t>
  </si>
  <si>
    <t>Переоснащение сети первичных сосудистых отделений, включая оборудование для ранней медицинской реабилитации</t>
  </si>
  <si>
    <t>2.3.</t>
  </si>
  <si>
    <t>Дооснащение первичных сосудистых отделений до уровня регионального сосудистого центра оборудованием для проведения рентгенэндоваскулярных методов лечения</t>
  </si>
  <si>
    <t>3.1.</t>
  </si>
  <si>
    <t>Финансовое обеспечение оказания медицинской помощи больным с онкологическими заболеваниями в соответствии с клиническими рекомендациями и протоколами лечения</t>
  </si>
  <si>
    <t>1199,12*</t>
  </si>
  <si>
    <t>1290,74*</t>
  </si>
  <si>
    <t>1389,35*</t>
  </si>
  <si>
    <t>1458,82*</t>
  </si>
  <si>
    <t>1531,76*</t>
  </si>
  <si>
    <t>1608,35*</t>
  </si>
  <si>
    <t>* за счет средств Территориального фонда ОМС Республики Дагестан</t>
  </si>
  <si>
    <t xml:space="preserve">Переоснащение ГБУ РД «Республиканский онкологический диспансер», оказывающего помощь больным онкологическими заболеваниями </t>
  </si>
  <si>
    <t>3.2.</t>
  </si>
  <si>
    <t>3.3.</t>
  </si>
  <si>
    <t>3.4.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</si>
  <si>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</si>
  <si>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Развитие материально-технической базы детских поликлиник и детских поликлинических отделений медицинских организаций Республики Дагестан</t>
  </si>
  <si>
    <t>4.1.</t>
  </si>
  <si>
    <t>4.2.</t>
  </si>
  <si>
    <t>4.3.</t>
  </si>
  <si>
    <t>Развитие материально-технической базыдетских краевых, областных, окружных, республиканских больниц/корпусов</t>
  </si>
  <si>
    <t xml:space="preserve">Развитие материально-технической базы медицинских организаций субъектов Российской Федерации, оказывающих помощь женщинам в период беременности, родов и в послеродовом периоде и новорожденным </t>
  </si>
  <si>
    <t>59,4*</t>
  </si>
  <si>
    <t>69,3*</t>
  </si>
  <si>
    <t>60,3*</t>
  </si>
  <si>
    <t>58,4*</t>
  </si>
  <si>
    <t>57,4*</t>
  </si>
  <si>
    <t>81,5**</t>
  </si>
  <si>
    <t>82,0**</t>
  </si>
  <si>
    <t>83,5**</t>
  </si>
  <si>
    <t>84,0**</t>
  </si>
  <si>
    <t>84,5**</t>
  </si>
  <si>
    <t>85,0**</t>
  </si>
  <si>
    <t>** за счет средств Фонда социального страхования (родовые сертификаты)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</si>
  <si>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на основе единой государственной информационной системы здравоохранения (ЕГИСЗ)"</t>
  </si>
  <si>
    <t>5.1.</t>
  </si>
  <si>
    <t>Обеспечение работоспособности Регионального сегмента ЕГИСЗ Республики Дагестан и развитие ее подсистем</t>
  </si>
  <si>
    <t>Использование медицинских информационных систем и обеспечение информационного взаимодействия с РС ЕГИСЗ РД, с подсистемами ЕГИСЗ, а также межведомтсвенное взаимодействие в целях оказания медицинской помощи и электронных услуг (сервисов) для граждан</t>
  </si>
  <si>
    <t>Использование государственной информационной системы, соответствующей требованиям Минздрава России</t>
  </si>
  <si>
    <t>117,3*</t>
  </si>
  <si>
    <t>157,5*</t>
  </si>
  <si>
    <t>190,0*</t>
  </si>
  <si>
    <t>199,8*</t>
  </si>
  <si>
    <t>207,9*</t>
  </si>
  <si>
    <t>214,4*</t>
  </si>
  <si>
    <t>Региональный проект "Развитие экспорта медицинских услуг"</t>
  </si>
  <si>
    <t>Внедрение системы мониторинга статистических данных медицинских организаций по объему оказания медицинских услуг иностранным гражданам, в том числе в финансовом выражении***</t>
  </si>
  <si>
    <t>6.1.</t>
  </si>
  <si>
    <t>6.2.</t>
  </si>
  <si>
    <t>6.3.</t>
  </si>
  <si>
    <t>6.4.</t>
  </si>
  <si>
    <t>6.5.</t>
  </si>
  <si>
    <t>Разработка и внедрение программы коммуникационных мероприятий по повышению уровня информированности иностранных граждан о медицинских услугах, оказываемых на территории Республики Дагестан на период 2019-2024 гг. ***</t>
  </si>
  <si>
    <t>*** реализация мероприятий проекта планируется осуществлять в пределах поступлений финансовых средств за экспортируемые медицинские услуги</t>
  </si>
  <si>
    <t>7.1.</t>
  </si>
  <si>
    <t>7.2.</t>
  </si>
  <si>
    <t>Финансовое обеспечение единовременных компенсационных выплат медицинским работникам  (Земский доктор/ земский фельдшер)</t>
  </si>
  <si>
    <t>Денежные выплаты из средств республиканского бюджета студентам медицинских вузов, клиническим ординаторам</t>
  </si>
  <si>
    <t>Реализация основных образовательных программ подготовки специалистов в соответствии с федеральными государственными образовательными стандартами среднего профессионального образования</t>
  </si>
  <si>
    <t xml:space="preserve">Завершение строительства фельдшерско-акушерских пунктов (взамен существующих)в рамках подпрограммы «Устойчивое развитие сельских территорий» Государственной программы «Развитие сельского хозяйства и регулирование рынков сельскохозяйственной продукции, сырья и продовольствия на 2014-2020 годы»  </t>
  </si>
  <si>
    <t>Информация по источникам финансирования региональных проектов Республики Дагестан в рамках национального проекта "Здравоохранение"</t>
  </si>
  <si>
    <t>Региональный проект "Борьба с сердечно-сосудистыми заболеваниями"</t>
  </si>
  <si>
    <t>1.4.</t>
  </si>
  <si>
    <t>в том числе необходимая сумма для разработки ПСД, млн руб. (в случае ее отсутствия)</t>
  </si>
  <si>
    <t>не имеется</t>
  </si>
  <si>
    <t>Наименование мероприятия</t>
  </si>
  <si>
    <t>Региональный проект "Обеспечение медицинских организаций системы здравоохранения квалифицированными кадрами"</t>
  </si>
  <si>
    <t>Организация сети центров амбулаторной онкологической помощи в 10 медицинских организациях Республики Дагестан</t>
  </si>
  <si>
    <t>Итого по национальному  проекту "Здравоохранение"</t>
  </si>
  <si>
    <t xml:space="preserve">Строительство нового корпуса онкологического диспансера на 150 коек  </t>
  </si>
  <si>
    <t>Региональный проект "Борьба с онкологическими заболеваниями"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</si>
</sst>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.5"/>
      <color theme="1"/>
      <name val="Calibri"/>
      <family val="2"/>
      <charset val="204"/>
      <scheme val="minor"/>
    </font>
    <font>
      <b/>
      <sz val="10.5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/>
    </xf>
    <xf numFmtId="0" fontId="1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  <xf numFmtId="0" fontId="3" fillId="0" borderId="0" xfId="0" applyFont="1"/>
    <xf numFmtId="0" fontId="2" fillId="0" borderId="0" xfId="0" applyFont="1" applyAlignment="1">
      <alignment horizontal="center" vertical="top"/>
    </xf>
    <xf numFmtId="16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2" fontId="3" fillId="0" borderId="0" xfId="0" applyNumberFormat="1" applyFont="1"/>
    <xf numFmtId="2" fontId="1" fillId="0" borderId="0" xfId="0" applyNumberFormat="1" applyFont="1"/>
    <xf numFmtId="0" fontId="3" fillId="0" borderId="2" xfId="0" applyFont="1" applyBorder="1" applyAlignment="1"/>
    <xf numFmtId="0" fontId="2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1"/>
  <sheetViews>
    <sheetView tabSelected="1" zoomScale="115" zoomScaleNormal="11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S2" sqref="S2"/>
    </sheetView>
  </sheetViews>
  <sheetFormatPr defaultColWidth="9.140625" defaultRowHeight="14.25" x14ac:dyDescent="0.25"/>
  <cols>
    <col min="1" max="1" width="6" style="11" customWidth="1"/>
    <col min="2" max="2" width="36.140625" style="19" customWidth="1"/>
    <col min="3" max="19" width="8.5703125" style="5" customWidth="1"/>
    <col min="20" max="20" width="8.28515625" style="5" customWidth="1"/>
    <col min="21" max="22" width="9.5703125" style="5" customWidth="1"/>
    <col min="23" max="23" width="7.28515625" style="5" customWidth="1"/>
    <col min="24" max="28" width="6.7109375" style="5" customWidth="1"/>
    <col min="29" max="16384" width="9.140625" style="5"/>
  </cols>
  <sheetData>
    <row r="1" spans="1:28" s="16" customFormat="1" ht="17.25" x14ac:dyDescent="0.3">
      <c r="A1" s="15"/>
      <c r="B1" s="32" t="s">
        <v>80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</row>
    <row r="2" spans="1:28" s="16" customFormat="1" ht="12.75" customHeight="1" x14ac:dyDescent="0.3">
      <c r="A2" s="15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</row>
    <row r="3" spans="1:28" s="6" customFormat="1" ht="33" customHeight="1" x14ac:dyDescent="0.25">
      <c r="A3" s="31" t="s">
        <v>8</v>
      </c>
      <c r="B3" s="33" t="s">
        <v>85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8"/>
      <c r="U3" s="31" t="s">
        <v>6</v>
      </c>
      <c r="V3" s="31" t="s">
        <v>7</v>
      </c>
      <c r="W3" s="31" t="s">
        <v>83</v>
      </c>
      <c r="X3" s="31"/>
      <c r="Y3" s="31"/>
      <c r="Z3" s="31"/>
      <c r="AA3" s="31"/>
      <c r="AB3" s="31"/>
    </row>
    <row r="4" spans="1:28" s="6" customFormat="1" ht="33" customHeight="1" x14ac:dyDescent="0.25">
      <c r="A4" s="31"/>
      <c r="B4" s="34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9"/>
      <c r="P4" s="39"/>
      <c r="Q4" s="39"/>
      <c r="R4" s="39"/>
      <c r="S4" s="39"/>
      <c r="T4" s="40"/>
      <c r="U4" s="31"/>
      <c r="V4" s="31"/>
      <c r="W4" s="31"/>
      <c r="X4" s="31"/>
      <c r="Y4" s="31"/>
      <c r="Z4" s="31"/>
      <c r="AA4" s="31"/>
      <c r="AB4" s="31"/>
    </row>
    <row r="5" spans="1:28" s="6" customFormat="1" ht="33" customHeight="1" x14ac:dyDescent="0.25">
      <c r="A5" s="31"/>
      <c r="B5" s="35"/>
      <c r="C5" s="14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4" t="s">
        <v>5</v>
      </c>
      <c r="I5" s="14" t="s">
        <v>0</v>
      </c>
      <c r="J5" s="14" t="s">
        <v>1</v>
      </c>
      <c r="K5" s="14" t="s">
        <v>2</v>
      </c>
      <c r="L5" s="14" t="s">
        <v>3</v>
      </c>
      <c r="M5" s="14" t="s">
        <v>4</v>
      </c>
      <c r="N5" s="14" t="s">
        <v>5</v>
      </c>
      <c r="O5" s="14" t="s">
        <v>0</v>
      </c>
      <c r="P5" s="14" t="s">
        <v>1</v>
      </c>
      <c r="Q5" s="14" t="s">
        <v>2</v>
      </c>
      <c r="R5" s="14" t="s">
        <v>3</v>
      </c>
      <c r="S5" s="14" t="s">
        <v>4</v>
      </c>
      <c r="T5" s="14" t="s">
        <v>5</v>
      </c>
      <c r="U5" s="31"/>
      <c r="V5" s="31"/>
      <c r="W5" s="14" t="s">
        <v>0</v>
      </c>
      <c r="X5" s="14" t="s">
        <v>1</v>
      </c>
      <c r="Y5" s="14" t="s">
        <v>2</v>
      </c>
      <c r="Z5" s="14" t="s">
        <v>3</v>
      </c>
      <c r="AA5" s="14" t="s">
        <v>4</v>
      </c>
      <c r="AB5" s="14" t="s">
        <v>5</v>
      </c>
    </row>
    <row r="6" spans="1:28" s="6" customFormat="1" ht="16.5" customHeight="1" x14ac:dyDescent="0.25">
      <c r="A6" s="13"/>
      <c r="B6" s="24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8"/>
    </row>
    <row r="7" spans="1:28" ht="85.5" x14ac:dyDescent="0.25">
      <c r="A7" s="4" t="s">
        <v>11</v>
      </c>
      <c r="B7" s="17" t="s">
        <v>9</v>
      </c>
      <c r="C7" s="7">
        <v>79.8</v>
      </c>
      <c r="D7" s="7">
        <v>234.84</v>
      </c>
      <c r="E7" s="4"/>
      <c r="F7" s="4"/>
      <c r="G7" s="4"/>
      <c r="H7" s="4"/>
      <c r="I7" s="4">
        <v>4.2</v>
      </c>
      <c r="J7" s="4">
        <v>12.36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129" customHeight="1" x14ac:dyDescent="0.25">
      <c r="A8" s="4" t="s">
        <v>12</v>
      </c>
      <c r="B8" s="17" t="s">
        <v>79</v>
      </c>
      <c r="C8" s="7">
        <v>25.5</v>
      </c>
      <c r="D8" s="7">
        <v>11.6</v>
      </c>
      <c r="E8" s="4"/>
      <c r="F8" s="4"/>
      <c r="G8" s="4"/>
      <c r="H8" s="4"/>
      <c r="I8" s="4">
        <v>1.3</v>
      </c>
      <c r="J8" s="4">
        <v>0.6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73.5" customHeight="1" x14ac:dyDescent="0.25">
      <c r="A9" s="4" t="s">
        <v>13</v>
      </c>
      <c r="B9" s="17" t="s">
        <v>10</v>
      </c>
      <c r="C9" s="7">
        <v>297.82</v>
      </c>
      <c r="D9" s="7">
        <v>272.18</v>
      </c>
      <c r="E9" s="7">
        <v>279.3</v>
      </c>
      <c r="F9" s="4"/>
      <c r="G9" s="4"/>
      <c r="H9" s="4"/>
      <c r="I9" s="4">
        <v>15.68</v>
      </c>
      <c r="J9" s="4">
        <v>14.32</v>
      </c>
      <c r="K9" s="4">
        <v>14.7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ht="57" x14ac:dyDescent="0.25">
      <c r="A10" s="4" t="s">
        <v>82</v>
      </c>
      <c r="B10" s="17" t="s">
        <v>14</v>
      </c>
      <c r="C10" s="4">
        <f>33.6-14.9</f>
        <v>18.700000000000003</v>
      </c>
      <c r="D10" s="4">
        <f>35.35-14.9</f>
        <v>20.450000000000003</v>
      </c>
      <c r="E10" s="4">
        <f>37.63-14.9</f>
        <v>22.730000000000004</v>
      </c>
      <c r="F10" s="4">
        <f>39.38-14.9</f>
        <v>24.480000000000004</v>
      </c>
      <c r="G10" s="4">
        <f>41.13-14.9</f>
        <v>26.230000000000004</v>
      </c>
      <c r="H10" s="4">
        <f>42.88-14.9</f>
        <v>27.980000000000004</v>
      </c>
      <c r="I10" s="4">
        <v>14.9</v>
      </c>
      <c r="J10" s="4">
        <v>14.9</v>
      </c>
      <c r="K10" s="4">
        <v>14.9</v>
      </c>
      <c r="L10" s="4">
        <v>14.9</v>
      </c>
      <c r="M10" s="4">
        <v>14.9</v>
      </c>
      <c r="N10" s="4">
        <v>14.9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s="10" customFormat="1" x14ac:dyDescent="0.25">
      <c r="A11" s="8"/>
      <c r="B11" s="18" t="s">
        <v>15</v>
      </c>
      <c r="C11" s="9">
        <f>SUM(C7:C10)</f>
        <v>421.82</v>
      </c>
      <c r="D11" s="9">
        <f t="shared" ref="D11:T11" si="0">SUM(D7:D10)</f>
        <v>539.07000000000005</v>
      </c>
      <c r="E11" s="9">
        <f t="shared" si="0"/>
        <v>302.03000000000003</v>
      </c>
      <c r="F11" s="9">
        <f t="shared" si="0"/>
        <v>24.480000000000004</v>
      </c>
      <c r="G11" s="9">
        <f t="shared" si="0"/>
        <v>26.230000000000004</v>
      </c>
      <c r="H11" s="9">
        <f t="shared" si="0"/>
        <v>27.980000000000004</v>
      </c>
      <c r="I11" s="9">
        <f t="shared" si="0"/>
        <v>36.08</v>
      </c>
      <c r="J11" s="9">
        <f t="shared" si="0"/>
        <v>42.18</v>
      </c>
      <c r="K11" s="9">
        <f t="shared" si="0"/>
        <v>29.6</v>
      </c>
      <c r="L11" s="9">
        <f t="shared" si="0"/>
        <v>14.9</v>
      </c>
      <c r="M11" s="9">
        <f t="shared" si="0"/>
        <v>14.9</v>
      </c>
      <c r="N11" s="9">
        <f t="shared" si="0"/>
        <v>14.9</v>
      </c>
      <c r="O11" s="9">
        <f t="shared" si="0"/>
        <v>0</v>
      </c>
      <c r="P11" s="9">
        <f t="shared" si="0"/>
        <v>0</v>
      </c>
      <c r="Q11" s="9">
        <f t="shared" si="0"/>
        <v>0</v>
      </c>
      <c r="R11" s="9">
        <f t="shared" si="0"/>
        <v>0</v>
      </c>
      <c r="S11" s="9">
        <f t="shared" si="0"/>
        <v>0</v>
      </c>
      <c r="T11" s="9">
        <f t="shared" si="0"/>
        <v>0</v>
      </c>
      <c r="U11" s="8"/>
      <c r="V11" s="8"/>
      <c r="W11" s="8"/>
      <c r="X11" s="8"/>
      <c r="Y11" s="8"/>
      <c r="Z11" s="8"/>
      <c r="AA11" s="8"/>
      <c r="AB11" s="8"/>
    </row>
    <row r="12" spans="1:28" x14ac:dyDescent="0.25">
      <c r="A12" s="4"/>
      <c r="B12" s="26" t="s">
        <v>81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8"/>
    </row>
    <row r="13" spans="1:28" ht="57" x14ac:dyDescent="0.25">
      <c r="A13" s="4" t="s">
        <v>16</v>
      </c>
      <c r="B13" s="17" t="s">
        <v>17</v>
      </c>
      <c r="C13" s="4"/>
      <c r="D13" s="4"/>
      <c r="E13" s="4"/>
      <c r="F13" s="4">
        <v>231.65</v>
      </c>
      <c r="G13" s="4"/>
      <c r="H13" s="4"/>
      <c r="I13" s="4"/>
      <c r="J13" s="4"/>
      <c r="K13" s="4"/>
      <c r="L13" s="4">
        <v>2.34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ht="57" x14ac:dyDescent="0.25">
      <c r="A14" s="4" t="s">
        <v>18</v>
      </c>
      <c r="B14" s="17" t="s">
        <v>19</v>
      </c>
      <c r="C14" s="4">
        <v>219.71</v>
      </c>
      <c r="D14" s="4">
        <v>250.62</v>
      </c>
      <c r="E14" s="4">
        <v>195.12</v>
      </c>
      <c r="F14" s="4"/>
      <c r="G14" s="4"/>
      <c r="H14" s="4"/>
      <c r="I14" s="4">
        <v>2.2200000000000002</v>
      </c>
      <c r="J14" s="4">
        <v>2.5299999999999998</v>
      </c>
      <c r="K14" s="4">
        <v>1.97</v>
      </c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ht="71.25" x14ac:dyDescent="0.25">
      <c r="A15" s="4" t="s">
        <v>20</v>
      </c>
      <c r="B15" s="17" t="s">
        <v>21</v>
      </c>
      <c r="C15" s="4"/>
      <c r="D15" s="4"/>
      <c r="E15" s="4"/>
      <c r="F15" s="4">
        <v>82.55</v>
      </c>
      <c r="G15" s="4">
        <v>165.09</v>
      </c>
      <c r="H15" s="4">
        <v>276.94</v>
      </c>
      <c r="I15" s="4"/>
      <c r="J15" s="4"/>
      <c r="K15" s="4"/>
      <c r="L15" s="4">
        <v>0.83</v>
      </c>
      <c r="M15" s="4">
        <v>1.67</v>
      </c>
      <c r="N15" s="7">
        <v>2.8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s="10" customFormat="1" x14ac:dyDescent="0.25">
      <c r="A16" s="8"/>
      <c r="B16" s="18" t="s">
        <v>15</v>
      </c>
      <c r="C16" s="9">
        <f>SUM(C13:C15)</f>
        <v>219.71</v>
      </c>
      <c r="D16" s="9">
        <f t="shared" ref="D16" si="1">SUM(D13:D15)</f>
        <v>250.62</v>
      </c>
      <c r="E16" s="9">
        <f t="shared" ref="E16" si="2">SUM(E13:E15)</f>
        <v>195.12</v>
      </c>
      <c r="F16" s="9">
        <f t="shared" ref="F16" si="3">SUM(F13:F15)</f>
        <v>314.2</v>
      </c>
      <c r="G16" s="9">
        <f t="shared" ref="G16" si="4">SUM(G13:G15)</f>
        <v>165.09</v>
      </c>
      <c r="H16" s="9">
        <f t="shared" ref="H16" si="5">SUM(H13:H15)</f>
        <v>276.94</v>
      </c>
      <c r="I16" s="9">
        <f t="shared" ref="I16" si="6">SUM(I13:I15)</f>
        <v>2.2200000000000002</v>
      </c>
      <c r="J16" s="9">
        <f t="shared" ref="J16" si="7">SUM(J13:J15)</f>
        <v>2.5299999999999998</v>
      </c>
      <c r="K16" s="9">
        <f t="shared" ref="K16" si="8">SUM(K13:K15)</f>
        <v>1.97</v>
      </c>
      <c r="L16" s="9">
        <f t="shared" ref="L16" si="9">SUM(L13:L15)</f>
        <v>3.17</v>
      </c>
      <c r="M16" s="9">
        <f t="shared" ref="M16" si="10">SUM(M13:M15)</f>
        <v>1.67</v>
      </c>
      <c r="N16" s="9">
        <f t="shared" ref="N16" si="11">SUM(N13:N15)</f>
        <v>2.8</v>
      </c>
      <c r="O16" s="9">
        <f t="shared" ref="O16" si="12">SUM(O13:O15)</f>
        <v>0</v>
      </c>
      <c r="P16" s="9">
        <f t="shared" ref="P16" si="13">SUM(P13:P15)</f>
        <v>0</v>
      </c>
      <c r="Q16" s="9">
        <f t="shared" ref="Q16" si="14">SUM(Q13:Q15)</f>
        <v>0</v>
      </c>
      <c r="R16" s="9">
        <f t="shared" ref="R16" si="15">SUM(R13:R15)</f>
        <v>0</v>
      </c>
      <c r="S16" s="9">
        <f t="shared" ref="S16" si="16">SUM(S13:S15)</f>
        <v>0</v>
      </c>
      <c r="T16" s="9">
        <f t="shared" ref="T16" si="17">SUM(T13:T15)</f>
        <v>0</v>
      </c>
      <c r="U16" s="8"/>
      <c r="V16" s="8"/>
      <c r="W16" s="8"/>
      <c r="X16" s="8"/>
      <c r="Y16" s="8"/>
      <c r="Z16" s="8"/>
      <c r="AA16" s="8"/>
      <c r="AB16" s="8"/>
    </row>
    <row r="17" spans="1:29" x14ac:dyDescent="0.25">
      <c r="A17" s="4"/>
      <c r="B17" s="26" t="s">
        <v>90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8"/>
    </row>
    <row r="18" spans="1:29" ht="85.5" x14ac:dyDescent="0.25">
      <c r="A18" s="4" t="s">
        <v>22</v>
      </c>
      <c r="B18" s="17" t="s">
        <v>23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7" t="s">
        <v>24</v>
      </c>
      <c r="P18" s="7" t="s">
        <v>25</v>
      </c>
      <c r="Q18" s="7" t="s">
        <v>26</v>
      </c>
      <c r="R18" s="7" t="s">
        <v>27</v>
      </c>
      <c r="S18" s="7" t="s">
        <v>28</v>
      </c>
      <c r="T18" s="7" t="s">
        <v>29</v>
      </c>
      <c r="U18" s="4"/>
      <c r="V18" s="4"/>
      <c r="W18" s="4"/>
      <c r="X18" s="4"/>
      <c r="Y18" s="4"/>
      <c r="Z18" s="4"/>
      <c r="AA18" s="4"/>
      <c r="AB18" s="4"/>
    </row>
    <row r="19" spans="1:29" ht="57" x14ac:dyDescent="0.25">
      <c r="A19" s="4" t="s">
        <v>32</v>
      </c>
      <c r="B19" s="17" t="s">
        <v>87</v>
      </c>
      <c r="C19" s="4"/>
      <c r="D19" s="4"/>
      <c r="E19" s="4"/>
      <c r="F19" s="4"/>
      <c r="G19" s="4"/>
      <c r="H19" s="4"/>
      <c r="I19" s="7">
        <v>52.92</v>
      </c>
      <c r="J19" s="7">
        <v>102.25</v>
      </c>
      <c r="K19" s="7">
        <v>108.6</v>
      </c>
      <c r="L19" s="7">
        <v>116.6</v>
      </c>
      <c r="M19" s="7">
        <v>114.35</v>
      </c>
      <c r="N19" s="4"/>
      <c r="O19" s="4"/>
      <c r="P19" s="4"/>
      <c r="Q19" s="4"/>
      <c r="R19" s="4"/>
      <c r="S19" s="4"/>
      <c r="T19" s="4"/>
      <c r="U19" s="4"/>
      <c r="V19" s="4"/>
      <c r="W19" s="4"/>
      <c r="X19" s="7"/>
      <c r="Y19" s="4"/>
      <c r="Z19" s="4"/>
      <c r="AA19" s="4"/>
      <c r="AB19" s="4"/>
    </row>
    <row r="20" spans="1:29" ht="71.25" x14ac:dyDescent="0.25">
      <c r="A20" s="12" t="s">
        <v>33</v>
      </c>
      <c r="B20" s="17" t="s">
        <v>31</v>
      </c>
      <c r="C20" s="7">
        <v>138.1</v>
      </c>
      <c r="D20" s="4"/>
      <c r="E20" s="7">
        <v>1242.9000000000001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9" ht="42.75" x14ac:dyDescent="0.25">
      <c r="A21" s="4" t="s">
        <v>34</v>
      </c>
      <c r="B21" s="17" t="s">
        <v>89</v>
      </c>
      <c r="C21" s="4"/>
      <c r="D21" s="4">
        <v>456.45</v>
      </c>
      <c r="E21" s="4">
        <v>456.45</v>
      </c>
      <c r="F21" s="4">
        <v>456.45</v>
      </c>
      <c r="G21" s="4">
        <v>456.45</v>
      </c>
      <c r="H21" s="4"/>
      <c r="I21" s="7">
        <v>55</v>
      </c>
      <c r="J21" s="4">
        <v>24.03</v>
      </c>
      <c r="K21" s="4">
        <v>24.03</v>
      </c>
      <c r="L21" s="4">
        <v>24.03</v>
      </c>
      <c r="M21" s="4">
        <v>24.03</v>
      </c>
      <c r="N21" s="4"/>
      <c r="O21" s="4"/>
      <c r="P21" s="4"/>
      <c r="Q21" s="4"/>
      <c r="R21" s="4"/>
      <c r="S21" s="4"/>
      <c r="T21" s="4"/>
      <c r="U21" s="25" t="s">
        <v>84</v>
      </c>
      <c r="V21" s="4"/>
      <c r="W21" s="7">
        <v>55</v>
      </c>
      <c r="X21" s="7"/>
      <c r="Y21" s="4"/>
      <c r="Z21" s="4"/>
      <c r="AA21" s="4"/>
      <c r="AB21" s="4"/>
    </row>
    <row r="22" spans="1:29" s="10" customFormat="1" x14ac:dyDescent="0.25">
      <c r="A22" s="8"/>
      <c r="B22" s="18" t="s">
        <v>15</v>
      </c>
      <c r="C22" s="9">
        <f>SUM(C18:C21)</f>
        <v>138.1</v>
      </c>
      <c r="D22" s="9">
        <f t="shared" ref="D22:N22" si="18">SUM(D18:D21)</f>
        <v>456.45</v>
      </c>
      <c r="E22" s="9">
        <f t="shared" si="18"/>
        <v>1699.3500000000001</v>
      </c>
      <c r="F22" s="9">
        <f t="shared" si="18"/>
        <v>456.45</v>
      </c>
      <c r="G22" s="9">
        <f t="shared" si="18"/>
        <v>456.45</v>
      </c>
      <c r="H22" s="9">
        <f t="shared" si="18"/>
        <v>0</v>
      </c>
      <c r="I22" s="9">
        <f t="shared" si="18"/>
        <v>107.92</v>
      </c>
      <c r="J22" s="9">
        <f t="shared" si="18"/>
        <v>126.28</v>
      </c>
      <c r="K22" s="9">
        <f t="shared" si="18"/>
        <v>132.63</v>
      </c>
      <c r="L22" s="9">
        <f t="shared" si="18"/>
        <v>140.63</v>
      </c>
      <c r="M22" s="9">
        <f t="shared" si="18"/>
        <v>138.38</v>
      </c>
      <c r="N22" s="9">
        <f t="shared" si="18"/>
        <v>0</v>
      </c>
      <c r="O22" s="9">
        <v>1199.1199999999999</v>
      </c>
      <c r="P22" s="9">
        <v>1290.74</v>
      </c>
      <c r="Q22" s="9">
        <v>1389.35</v>
      </c>
      <c r="R22" s="9">
        <v>1458.82</v>
      </c>
      <c r="S22" s="9">
        <v>1531.76</v>
      </c>
      <c r="T22" s="9">
        <v>1608.35</v>
      </c>
      <c r="U22" s="8"/>
      <c r="V22" s="8"/>
      <c r="W22" s="9">
        <f t="shared" ref="W22" si="19">SUM(W18:W21)</f>
        <v>55</v>
      </c>
      <c r="X22" s="9"/>
      <c r="Y22" s="8"/>
      <c r="Z22" s="8"/>
      <c r="AA22" s="8"/>
      <c r="AB22" s="8"/>
      <c r="AC22" s="22"/>
    </row>
    <row r="23" spans="1:29" x14ac:dyDescent="0.25">
      <c r="A23" s="4"/>
      <c r="B23" s="30" t="s">
        <v>35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</row>
    <row r="24" spans="1:29" ht="71.25" x14ac:dyDescent="0.25">
      <c r="A24" s="4" t="s">
        <v>37</v>
      </c>
      <c r="B24" s="17" t="s">
        <v>36</v>
      </c>
      <c r="C24" s="4">
        <v>297.77</v>
      </c>
      <c r="D24" s="4">
        <v>297.77</v>
      </c>
      <c r="E24" s="4"/>
      <c r="F24" s="4"/>
      <c r="G24" s="4"/>
      <c r="H24" s="4"/>
      <c r="I24" s="4">
        <v>15.67</v>
      </c>
      <c r="J24" s="4">
        <v>15.67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9" ht="57" x14ac:dyDescent="0.25">
      <c r="A25" s="4" t="s">
        <v>38</v>
      </c>
      <c r="B25" s="17" t="s">
        <v>40</v>
      </c>
      <c r="C25" s="4"/>
      <c r="D25" s="4"/>
      <c r="E25" s="4">
        <v>527.9</v>
      </c>
      <c r="F25" s="4">
        <v>527.9</v>
      </c>
      <c r="G25" s="4">
        <v>527.9</v>
      </c>
      <c r="H25" s="4">
        <v>513.4</v>
      </c>
      <c r="I25" s="4">
        <f>122.05</f>
        <v>122.05</v>
      </c>
      <c r="J25" s="4">
        <v>69.3</v>
      </c>
      <c r="K25" s="4">
        <v>27.25</v>
      </c>
      <c r="L25" s="4">
        <v>29.6</v>
      </c>
      <c r="M25" s="4">
        <v>30.85</v>
      </c>
      <c r="N25" s="4">
        <v>27.57</v>
      </c>
      <c r="O25" s="4" t="s">
        <v>42</v>
      </c>
      <c r="P25" s="4" t="s">
        <v>43</v>
      </c>
      <c r="Q25" s="4" t="s">
        <v>44</v>
      </c>
      <c r="R25" s="4" t="s">
        <v>45</v>
      </c>
      <c r="S25" s="4" t="s">
        <v>46</v>
      </c>
      <c r="T25" s="4" t="s">
        <v>46</v>
      </c>
      <c r="U25" s="25" t="s">
        <v>84</v>
      </c>
      <c r="V25" s="4"/>
      <c r="W25" s="7">
        <v>80</v>
      </c>
      <c r="X25" s="4"/>
      <c r="Y25" s="4"/>
      <c r="Z25" s="4"/>
      <c r="AA25" s="4"/>
      <c r="AB25" s="4"/>
    </row>
    <row r="26" spans="1:29" ht="99.75" x14ac:dyDescent="0.25">
      <c r="A26" s="4" t="s">
        <v>39</v>
      </c>
      <c r="B26" s="17" t="s">
        <v>41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7" t="s">
        <v>47</v>
      </c>
      <c r="P26" s="7" t="s">
        <v>48</v>
      </c>
      <c r="Q26" s="7" t="s">
        <v>49</v>
      </c>
      <c r="R26" s="7" t="s">
        <v>50</v>
      </c>
      <c r="S26" s="7" t="s">
        <v>51</v>
      </c>
      <c r="T26" s="7" t="s">
        <v>52</v>
      </c>
      <c r="U26" s="4"/>
      <c r="V26" s="4"/>
      <c r="W26" s="4"/>
      <c r="X26" s="4"/>
      <c r="Y26" s="4"/>
      <c r="Z26" s="4"/>
      <c r="AA26" s="4"/>
      <c r="AB26" s="4"/>
    </row>
    <row r="27" spans="1:29" s="10" customFormat="1" x14ac:dyDescent="0.25">
      <c r="A27" s="8"/>
      <c r="B27" s="18" t="s">
        <v>15</v>
      </c>
      <c r="C27" s="9">
        <f>SUM(C24:C26)</f>
        <v>297.77</v>
      </c>
      <c r="D27" s="9">
        <f t="shared" ref="D27:N27" si="20">SUM(D24:D26)</f>
        <v>297.77</v>
      </c>
      <c r="E27" s="9">
        <f t="shared" si="20"/>
        <v>527.9</v>
      </c>
      <c r="F27" s="9">
        <f t="shared" si="20"/>
        <v>527.9</v>
      </c>
      <c r="G27" s="9">
        <f t="shared" si="20"/>
        <v>527.9</v>
      </c>
      <c r="H27" s="9">
        <f t="shared" si="20"/>
        <v>513.4</v>
      </c>
      <c r="I27" s="9">
        <f t="shared" si="20"/>
        <v>137.72</v>
      </c>
      <c r="J27" s="9">
        <f t="shared" si="20"/>
        <v>84.97</v>
      </c>
      <c r="K27" s="9">
        <f t="shared" si="20"/>
        <v>27.25</v>
      </c>
      <c r="L27" s="9">
        <f t="shared" si="20"/>
        <v>29.6</v>
      </c>
      <c r="M27" s="9">
        <f t="shared" si="20"/>
        <v>30.85</v>
      </c>
      <c r="N27" s="9">
        <f t="shared" si="20"/>
        <v>27.57</v>
      </c>
      <c r="O27" s="9">
        <f>59.4+81.5</f>
        <v>140.9</v>
      </c>
      <c r="P27" s="9">
        <f>69.3+82</f>
        <v>151.30000000000001</v>
      </c>
      <c r="Q27" s="9">
        <f>60.3+83.5</f>
        <v>143.80000000000001</v>
      </c>
      <c r="R27" s="9">
        <f>58.4+84</f>
        <v>142.4</v>
      </c>
      <c r="S27" s="9">
        <f>57.4+84.5</f>
        <v>141.9</v>
      </c>
      <c r="T27" s="9">
        <f>57.4+85</f>
        <v>142.4</v>
      </c>
      <c r="U27" s="8"/>
      <c r="V27" s="8"/>
      <c r="W27" s="9">
        <f t="shared" ref="W27" si="21">SUM(W24:W26)</f>
        <v>80</v>
      </c>
      <c r="X27" s="8"/>
      <c r="Y27" s="8"/>
      <c r="Z27" s="8"/>
      <c r="AA27" s="8"/>
      <c r="AB27" s="8"/>
      <c r="AC27" s="22"/>
    </row>
    <row r="28" spans="1:29" x14ac:dyDescent="0.25">
      <c r="A28" s="4"/>
      <c r="B28" s="26" t="s">
        <v>54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8"/>
    </row>
    <row r="29" spans="1:29" ht="57" x14ac:dyDescent="0.25">
      <c r="A29" s="4" t="s">
        <v>55</v>
      </c>
      <c r="B29" s="17" t="s">
        <v>56</v>
      </c>
      <c r="C29" s="4"/>
      <c r="D29" s="4"/>
      <c r="E29" s="4"/>
      <c r="F29" s="4"/>
      <c r="G29" s="4"/>
      <c r="H29" s="4"/>
      <c r="I29" s="7">
        <v>1.4</v>
      </c>
      <c r="J29" s="7">
        <v>5.3</v>
      </c>
      <c r="K29" s="7">
        <v>5.5</v>
      </c>
      <c r="L29" s="7">
        <v>5.7</v>
      </c>
      <c r="M29" s="7">
        <v>5.8</v>
      </c>
      <c r="N29" s="7">
        <v>6.1</v>
      </c>
      <c r="O29" s="4" t="s">
        <v>59</v>
      </c>
      <c r="P29" s="4" t="s">
        <v>60</v>
      </c>
      <c r="Q29" s="4" t="s">
        <v>61</v>
      </c>
      <c r="R29" s="4" t="s">
        <v>62</v>
      </c>
      <c r="S29" s="4" t="s">
        <v>63</v>
      </c>
      <c r="T29" s="4" t="s">
        <v>64</v>
      </c>
      <c r="U29" s="4"/>
      <c r="V29" s="4"/>
      <c r="W29" s="4"/>
      <c r="X29" s="4"/>
      <c r="Y29" s="4"/>
      <c r="Z29" s="4"/>
      <c r="AA29" s="4"/>
      <c r="AB29" s="4"/>
    </row>
    <row r="30" spans="1:29" ht="128.25" x14ac:dyDescent="0.25">
      <c r="A30" s="4">
        <v>5.2</v>
      </c>
      <c r="B30" s="17" t="s">
        <v>57</v>
      </c>
      <c r="C30" s="7">
        <v>445.1</v>
      </c>
      <c r="D30" s="7">
        <v>524.4</v>
      </c>
      <c r="E30" s="7">
        <v>604</v>
      </c>
      <c r="F30" s="7">
        <v>9.4</v>
      </c>
      <c r="G30" s="7">
        <v>9.4</v>
      </c>
      <c r="H30" s="7">
        <v>9.4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9" ht="57" x14ac:dyDescent="0.25">
      <c r="A31" s="4">
        <v>5.3</v>
      </c>
      <c r="B31" s="17" t="s">
        <v>58</v>
      </c>
      <c r="C31" s="7">
        <v>134.5</v>
      </c>
      <c r="D31" s="7">
        <v>147</v>
      </c>
      <c r="E31" s="7">
        <v>98.7</v>
      </c>
      <c r="F31" s="7">
        <v>203.2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9" s="10" customFormat="1" x14ac:dyDescent="0.25">
      <c r="A32" s="8"/>
      <c r="B32" s="18" t="s">
        <v>15</v>
      </c>
      <c r="C32" s="9">
        <f>SUM(C29:C31)</f>
        <v>579.6</v>
      </c>
      <c r="D32" s="9">
        <f t="shared" ref="D32" si="22">SUM(D29:D31)</f>
        <v>671.4</v>
      </c>
      <c r="E32" s="9">
        <f t="shared" ref="E32" si="23">SUM(E29:E31)</f>
        <v>702.7</v>
      </c>
      <c r="F32" s="9">
        <f t="shared" ref="F32" si="24">SUM(F29:F31)</f>
        <v>212.6</v>
      </c>
      <c r="G32" s="9">
        <f t="shared" ref="G32" si="25">SUM(G29:G31)</f>
        <v>9.4</v>
      </c>
      <c r="H32" s="9">
        <f t="shared" ref="H32" si="26">SUM(H29:H31)</f>
        <v>9.4</v>
      </c>
      <c r="I32" s="9">
        <f t="shared" ref="I32" si="27">SUM(I29:I31)</f>
        <v>1.4</v>
      </c>
      <c r="J32" s="9">
        <f t="shared" ref="J32" si="28">SUM(J29:J31)</f>
        <v>5.3</v>
      </c>
      <c r="K32" s="9">
        <f t="shared" ref="K32" si="29">SUM(K29:K31)</f>
        <v>5.5</v>
      </c>
      <c r="L32" s="9">
        <f t="shared" ref="L32" si="30">SUM(L29:L31)</f>
        <v>5.7</v>
      </c>
      <c r="M32" s="9">
        <f t="shared" ref="M32" si="31">SUM(M29:M31)</f>
        <v>5.8</v>
      </c>
      <c r="N32" s="9">
        <f t="shared" ref="N32" si="32">SUM(N29:N31)</f>
        <v>6.1</v>
      </c>
      <c r="O32" s="9">
        <v>117.3</v>
      </c>
      <c r="P32" s="9">
        <v>157.5</v>
      </c>
      <c r="Q32" s="9">
        <v>190</v>
      </c>
      <c r="R32" s="9">
        <v>199.8</v>
      </c>
      <c r="S32" s="9">
        <v>207.9</v>
      </c>
      <c r="T32" s="9">
        <v>214.4</v>
      </c>
      <c r="U32" s="8"/>
      <c r="V32" s="8"/>
      <c r="W32" s="9"/>
      <c r="X32" s="8"/>
      <c r="Y32" s="8"/>
      <c r="Z32" s="8"/>
      <c r="AA32" s="8"/>
      <c r="AB32" s="8"/>
    </row>
    <row r="33" spans="1:29" x14ac:dyDescent="0.25">
      <c r="A33" s="4"/>
      <c r="B33" s="26" t="s">
        <v>86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8"/>
    </row>
    <row r="34" spans="1:29" ht="57" x14ac:dyDescent="0.25">
      <c r="A34" s="4" t="s">
        <v>67</v>
      </c>
      <c r="B34" s="17" t="s">
        <v>76</v>
      </c>
      <c r="C34" s="7">
        <v>137.4</v>
      </c>
      <c r="D34" s="7">
        <v>137.4</v>
      </c>
      <c r="E34" s="7">
        <v>137.4</v>
      </c>
      <c r="F34" s="7">
        <v>137.4</v>
      </c>
      <c r="G34" s="7">
        <v>137.4</v>
      </c>
      <c r="H34" s="7">
        <v>137.4</v>
      </c>
      <c r="I34" s="7">
        <v>91.6</v>
      </c>
      <c r="J34" s="7">
        <v>91.6</v>
      </c>
      <c r="K34" s="7">
        <v>91.6</v>
      </c>
      <c r="L34" s="7">
        <v>91.6</v>
      </c>
      <c r="M34" s="7">
        <v>91.6</v>
      </c>
      <c r="N34" s="7">
        <v>91.6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9" ht="57" x14ac:dyDescent="0.25">
      <c r="A35" s="4" t="s">
        <v>68</v>
      </c>
      <c r="B35" s="17" t="s">
        <v>77</v>
      </c>
      <c r="C35" s="4"/>
      <c r="D35" s="4"/>
      <c r="E35" s="4"/>
      <c r="F35" s="4"/>
      <c r="G35" s="4"/>
      <c r="H35" s="4"/>
      <c r="I35" s="4">
        <v>3.91</v>
      </c>
      <c r="J35" s="4">
        <v>3.91</v>
      </c>
      <c r="K35" s="4">
        <v>3.91</v>
      </c>
      <c r="L35" s="4">
        <v>3.91</v>
      </c>
      <c r="M35" s="4">
        <v>3.91</v>
      </c>
      <c r="N35" s="4">
        <v>3.91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9" ht="85.5" x14ac:dyDescent="0.25">
      <c r="A36" s="4" t="s">
        <v>69</v>
      </c>
      <c r="B36" s="17" t="s">
        <v>78</v>
      </c>
      <c r="C36" s="4"/>
      <c r="D36" s="4"/>
      <c r="E36" s="4"/>
      <c r="F36" s="4"/>
      <c r="G36" s="4"/>
      <c r="H36" s="4"/>
      <c r="I36" s="4">
        <v>21.8</v>
      </c>
      <c r="J36" s="4">
        <v>21.8</v>
      </c>
      <c r="K36" s="4">
        <v>21.8</v>
      </c>
      <c r="L36" s="4">
        <v>21.8</v>
      </c>
      <c r="M36" s="4">
        <v>21.8</v>
      </c>
      <c r="N36" s="4">
        <v>21.8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9" x14ac:dyDescent="0.25">
      <c r="A37" s="4" t="s">
        <v>70</v>
      </c>
      <c r="B37" s="17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9" x14ac:dyDescent="0.25">
      <c r="A38" s="4" t="s">
        <v>71</v>
      </c>
      <c r="B38" s="17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9" s="10" customFormat="1" x14ac:dyDescent="0.25">
      <c r="A39" s="8"/>
      <c r="B39" s="18" t="s">
        <v>15</v>
      </c>
      <c r="C39" s="9">
        <f>SUM(C34:C38)</f>
        <v>137.4</v>
      </c>
      <c r="D39" s="9">
        <f t="shared" ref="D39:T39" si="33">SUM(D34:D38)</f>
        <v>137.4</v>
      </c>
      <c r="E39" s="9">
        <f t="shared" si="33"/>
        <v>137.4</v>
      </c>
      <c r="F39" s="9">
        <f t="shared" si="33"/>
        <v>137.4</v>
      </c>
      <c r="G39" s="9">
        <f t="shared" si="33"/>
        <v>137.4</v>
      </c>
      <c r="H39" s="9">
        <f t="shared" si="33"/>
        <v>137.4</v>
      </c>
      <c r="I39" s="9">
        <f t="shared" si="33"/>
        <v>117.30999999999999</v>
      </c>
      <c r="J39" s="9">
        <f t="shared" si="33"/>
        <v>117.30999999999999</v>
      </c>
      <c r="K39" s="9">
        <f t="shared" si="33"/>
        <v>117.30999999999999</v>
      </c>
      <c r="L39" s="9">
        <f t="shared" si="33"/>
        <v>117.30999999999999</v>
      </c>
      <c r="M39" s="9">
        <f t="shared" si="33"/>
        <v>117.30999999999999</v>
      </c>
      <c r="N39" s="9">
        <f t="shared" si="33"/>
        <v>117.30999999999999</v>
      </c>
      <c r="O39" s="9">
        <f t="shared" si="33"/>
        <v>0</v>
      </c>
      <c r="P39" s="9">
        <f t="shared" si="33"/>
        <v>0</v>
      </c>
      <c r="Q39" s="9">
        <f t="shared" si="33"/>
        <v>0</v>
      </c>
      <c r="R39" s="9">
        <f t="shared" si="33"/>
        <v>0</v>
      </c>
      <c r="S39" s="9">
        <f t="shared" si="33"/>
        <v>0</v>
      </c>
      <c r="T39" s="9">
        <f t="shared" si="33"/>
        <v>0</v>
      </c>
      <c r="U39" s="8"/>
      <c r="V39" s="8"/>
      <c r="W39" s="9"/>
      <c r="X39" s="8"/>
      <c r="Y39" s="8"/>
      <c r="Z39" s="8"/>
      <c r="AA39" s="8"/>
      <c r="AB39" s="8"/>
    </row>
    <row r="40" spans="1:29" x14ac:dyDescent="0.25">
      <c r="A40" s="4"/>
      <c r="B40" s="26" t="s">
        <v>65</v>
      </c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8"/>
    </row>
    <row r="41" spans="1:29" ht="85.5" x14ac:dyDescent="0.25">
      <c r="A41" s="4" t="s">
        <v>74</v>
      </c>
      <c r="B41" s="17" t="s">
        <v>66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9" ht="114" x14ac:dyDescent="0.25">
      <c r="A42" s="4" t="s">
        <v>75</v>
      </c>
      <c r="B42" s="17" t="s">
        <v>72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9" s="10" customFormat="1" x14ac:dyDescent="0.25">
      <c r="A43" s="8"/>
      <c r="B43" s="18" t="s">
        <v>15</v>
      </c>
      <c r="C43" s="9">
        <f>SUM(C41:C42)</f>
        <v>0</v>
      </c>
      <c r="D43" s="9">
        <f t="shared" ref="D43:T43" si="34">SUM(D41:D42)</f>
        <v>0</v>
      </c>
      <c r="E43" s="9">
        <f t="shared" si="34"/>
        <v>0</v>
      </c>
      <c r="F43" s="9">
        <f t="shared" si="34"/>
        <v>0</v>
      </c>
      <c r="G43" s="9">
        <f t="shared" si="34"/>
        <v>0</v>
      </c>
      <c r="H43" s="9">
        <f t="shared" si="34"/>
        <v>0</v>
      </c>
      <c r="I43" s="9">
        <f t="shared" si="34"/>
        <v>0</v>
      </c>
      <c r="J43" s="9">
        <f t="shared" si="34"/>
        <v>0</v>
      </c>
      <c r="K43" s="9">
        <f t="shared" si="34"/>
        <v>0</v>
      </c>
      <c r="L43" s="9">
        <f t="shared" si="34"/>
        <v>0</v>
      </c>
      <c r="M43" s="9">
        <f t="shared" si="34"/>
        <v>0</v>
      </c>
      <c r="N43" s="9">
        <f t="shared" si="34"/>
        <v>0</v>
      </c>
      <c r="O43" s="9">
        <f t="shared" si="34"/>
        <v>0</v>
      </c>
      <c r="P43" s="9">
        <f t="shared" si="34"/>
        <v>0</v>
      </c>
      <c r="Q43" s="9">
        <f t="shared" si="34"/>
        <v>0</v>
      </c>
      <c r="R43" s="9">
        <f t="shared" si="34"/>
        <v>0</v>
      </c>
      <c r="S43" s="9">
        <f t="shared" si="34"/>
        <v>0</v>
      </c>
      <c r="T43" s="9">
        <f t="shared" si="34"/>
        <v>0</v>
      </c>
      <c r="U43" s="8"/>
      <c r="V43" s="8"/>
      <c r="W43" s="9"/>
      <c r="X43" s="8"/>
      <c r="Y43" s="8"/>
      <c r="Z43" s="8"/>
      <c r="AA43" s="8"/>
      <c r="AB43" s="8"/>
    </row>
    <row r="44" spans="1:29" s="3" customFormat="1" ht="30" x14ac:dyDescent="0.25">
      <c r="A44" s="1"/>
      <c r="B44" s="21" t="s">
        <v>88</v>
      </c>
      <c r="C44" s="2">
        <f t="shared" ref="C44:T44" si="35">C11+C16+C22+C27+C32+C39+C43</f>
        <v>1794.4</v>
      </c>
      <c r="D44" s="2">
        <f t="shared" si="35"/>
        <v>2352.71</v>
      </c>
      <c r="E44" s="2">
        <f t="shared" si="35"/>
        <v>3564.5000000000005</v>
      </c>
      <c r="F44" s="2">
        <f t="shared" si="35"/>
        <v>1673.03</v>
      </c>
      <c r="G44" s="2">
        <f t="shared" si="35"/>
        <v>1322.4700000000003</v>
      </c>
      <c r="H44" s="2">
        <f t="shared" si="35"/>
        <v>965.11999999999989</v>
      </c>
      <c r="I44" s="2">
        <f t="shared" si="35"/>
        <v>402.65</v>
      </c>
      <c r="J44" s="2">
        <f t="shared" si="35"/>
        <v>378.57</v>
      </c>
      <c r="K44" s="2">
        <f t="shared" si="35"/>
        <v>314.26</v>
      </c>
      <c r="L44" s="2">
        <f t="shared" si="35"/>
        <v>311.30999999999995</v>
      </c>
      <c r="M44" s="2">
        <f t="shared" si="35"/>
        <v>308.90999999999997</v>
      </c>
      <c r="N44" s="2">
        <f t="shared" si="35"/>
        <v>168.67999999999998</v>
      </c>
      <c r="O44" s="2">
        <f t="shared" si="35"/>
        <v>1457.32</v>
      </c>
      <c r="P44" s="2">
        <f t="shared" si="35"/>
        <v>1599.54</v>
      </c>
      <c r="Q44" s="2">
        <f t="shared" si="35"/>
        <v>1723.1499999999999</v>
      </c>
      <c r="R44" s="2">
        <f t="shared" si="35"/>
        <v>1801.02</v>
      </c>
      <c r="S44" s="2">
        <f t="shared" si="35"/>
        <v>1881.5600000000002</v>
      </c>
      <c r="T44" s="2">
        <f t="shared" si="35"/>
        <v>1965.15</v>
      </c>
      <c r="U44" s="1"/>
      <c r="V44" s="1"/>
      <c r="W44" s="2">
        <f>W11+W16+W22+W27+W32+W39+W43</f>
        <v>135</v>
      </c>
      <c r="X44" s="2"/>
      <c r="Y44" s="2"/>
      <c r="Z44" s="1"/>
      <c r="AA44" s="1"/>
      <c r="AB44" s="1"/>
      <c r="AC44" s="23"/>
    </row>
    <row r="45" spans="1:29" x14ac:dyDescent="0.25">
      <c r="B45" s="29" t="s">
        <v>30</v>
      </c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</row>
    <row r="46" spans="1:29" x14ac:dyDescent="0.25">
      <c r="B46" s="19" t="s">
        <v>53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</row>
    <row r="47" spans="1:29" x14ac:dyDescent="0.25">
      <c r="B47" s="19" t="s">
        <v>73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</row>
    <row r="48" spans="1:29" x14ac:dyDescent="0.25"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</row>
    <row r="49" spans="3:28" x14ac:dyDescent="0.25"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</row>
    <row r="50" spans="3:28" x14ac:dyDescent="0.25"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</row>
    <row r="51" spans="3:28" x14ac:dyDescent="0.25"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</row>
    <row r="52" spans="3:28" x14ac:dyDescent="0.25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</row>
    <row r="53" spans="3:28" x14ac:dyDescent="0.25"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</row>
    <row r="54" spans="3:28" x14ac:dyDescent="0.25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</row>
    <row r="55" spans="3:28" x14ac:dyDescent="0.25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</row>
    <row r="56" spans="3:28" x14ac:dyDescent="0.25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</row>
    <row r="57" spans="3:28" x14ac:dyDescent="0.25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</row>
    <row r="58" spans="3:28" x14ac:dyDescent="0.25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</row>
    <row r="59" spans="3:28" x14ac:dyDescent="0.25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</row>
    <row r="60" spans="3:28" x14ac:dyDescent="0.25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</row>
    <row r="61" spans="3:28" x14ac:dyDescent="0.25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</row>
    <row r="62" spans="3:28" x14ac:dyDescent="0.25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</row>
    <row r="63" spans="3:28" x14ac:dyDescent="0.25"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</row>
    <row r="64" spans="3:28" x14ac:dyDescent="0.25"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</row>
    <row r="65" spans="3:28" x14ac:dyDescent="0.25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</row>
    <row r="66" spans="3:28" x14ac:dyDescent="0.25"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</row>
    <row r="67" spans="3:28" x14ac:dyDescent="0.25"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</row>
    <row r="68" spans="3:28" x14ac:dyDescent="0.25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</row>
    <row r="69" spans="3:28" x14ac:dyDescent="0.25"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</row>
    <row r="70" spans="3:28" x14ac:dyDescent="0.25"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</row>
    <row r="71" spans="3:28" x14ac:dyDescent="0.25"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</row>
    <row r="72" spans="3:28" x14ac:dyDescent="0.25"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</row>
    <row r="73" spans="3:28" x14ac:dyDescent="0.25"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</row>
    <row r="74" spans="3:28" x14ac:dyDescent="0.25"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</row>
    <row r="75" spans="3:28" x14ac:dyDescent="0.25"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</row>
    <row r="76" spans="3:28" x14ac:dyDescent="0.25"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</row>
    <row r="77" spans="3:28" x14ac:dyDescent="0.25"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</row>
    <row r="78" spans="3:28" x14ac:dyDescent="0.25"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</row>
    <row r="79" spans="3:28" x14ac:dyDescent="0.25"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</row>
    <row r="80" spans="3:28" x14ac:dyDescent="0.25"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</row>
    <row r="81" spans="3:28" x14ac:dyDescent="0.25"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</row>
    <row r="82" spans="3:28" x14ac:dyDescent="0.25"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</row>
    <row r="83" spans="3:28" x14ac:dyDescent="0.25"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</row>
    <row r="84" spans="3:28" x14ac:dyDescent="0.25"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</row>
    <row r="85" spans="3:28" x14ac:dyDescent="0.25"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</row>
    <row r="86" spans="3:28" x14ac:dyDescent="0.25"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</row>
    <row r="87" spans="3:28" x14ac:dyDescent="0.25"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</row>
    <row r="88" spans="3:28" x14ac:dyDescent="0.25"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</row>
    <row r="89" spans="3:28" x14ac:dyDescent="0.25"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</row>
    <row r="90" spans="3:28" x14ac:dyDescent="0.25"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</row>
    <row r="91" spans="3:28" x14ac:dyDescent="0.25"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</row>
  </sheetData>
  <mergeCells count="18">
    <mergeCell ref="A3:A5"/>
    <mergeCell ref="B12:AB12"/>
    <mergeCell ref="B1:AB1"/>
    <mergeCell ref="U3:U5"/>
    <mergeCell ref="V3:V5"/>
    <mergeCell ref="W3:AB4"/>
    <mergeCell ref="B3:B5"/>
    <mergeCell ref="C4:H4"/>
    <mergeCell ref="C3:T3"/>
    <mergeCell ref="I4:N4"/>
    <mergeCell ref="O4:T4"/>
    <mergeCell ref="C6:AB6"/>
    <mergeCell ref="B17:AB17"/>
    <mergeCell ref="B45:AB45"/>
    <mergeCell ref="B23:AB23"/>
    <mergeCell ref="B28:AB28"/>
    <mergeCell ref="B33:AB33"/>
    <mergeCell ref="B40:AB40"/>
  </mergeCells>
  <pageMargins left="0.23622047244094491" right="0.15748031496062992" top="0.23622047244094491" bottom="0.27559055118110237" header="0.11811023622047245" footer="0.15748031496062992"/>
  <pageSetup paperSize="9" scale="49" fitToHeight="2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Все проекты</vt:lpstr>
      <vt:lpstr>Лист3</vt:lpstr>
      <vt:lpstr>'Все проекты'!Заголовки_для_печати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lyiza_pl_econoimik</dc:creator>
  <cp:lastModifiedBy>Камила Багирова</cp:lastModifiedBy>
  <cp:lastPrinted>2018-09-07T13:39:48Z</cp:lastPrinted>
  <dcterms:created xsi:type="dcterms:W3CDTF">2018-08-31T08:08:30Z</dcterms:created>
  <dcterms:modified xsi:type="dcterms:W3CDTF">2018-09-16T16:20:51Z</dcterms:modified>
</cp:coreProperties>
</file>